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stract Build\Desktop\"/>
    </mc:Choice>
  </mc:AlternateContent>
  <bookViews>
    <workbookView xWindow="0" yWindow="0" windowWidth="28800" windowHeight="11835"/>
  </bookViews>
  <sheets>
    <sheet name="Overzicht Omzet webshop 2015" sheetId="2" r:id="rId1"/>
    <sheet name="webshopdata" sheetId="1" r:id="rId2"/>
  </sheets>
  <definedNames>
    <definedName name="_xlnm._FilterDatabase" localSheetId="0" hidden="1">'Overzicht Omzet webshop 2015'!$A$1:$I$10</definedName>
    <definedName name="_xlnm._FilterDatabase" localSheetId="1" hidden="1">webshopdata!$A$1:$K$10</definedName>
  </definedNames>
  <calcPr calcId="152511"/>
</workbook>
</file>

<file path=xl/calcChain.xml><?xml version="1.0" encoding="utf-8"?>
<calcChain xmlns="http://schemas.openxmlformats.org/spreadsheetml/2006/main">
  <c r="A10" i="2" l="1"/>
  <c r="B10" i="2"/>
  <c r="C10" i="2"/>
  <c r="D10" i="2"/>
  <c r="E10" i="2"/>
  <c r="F10" i="2"/>
  <c r="G10" i="2"/>
  <c r="H10" i="2"/>
  <c r="I10" i="2"/>
  <c r="J10" i="2"/>
  <c r="K10" i="2"/>
  <c r="A8" i="2"/>
  <c r="B8" i="2"/>
  <c r="C8" i="2"/>
  <c r="D8" i="2"/>
  <c r="E8" i="2"/>
  <c r="F8" i="2"/>
  <c r="G8" i="2"/>
  <c r="H8" i="2"/>
  <c r="I8" i="2"/>
  <c r="J8" i="2"/>
  <c r="K8" i="2"/>
  <c r="A1" i="2" l="1"/>
  <c r="B1" i="2"/>
  <c r="C1" i="2"/>
  <c r="F1" i="2"/>
  <c r="G1" i="2"/>
  <c r="H1" i="2"/>
  <c r="I1" i="2"/>
  <c r="J1" i="2"/>
  <c r="K1" i="2"/>
  <c r="J2" i="2"/>
  <c r="K2" i="2"/>
  <c r="J3" i="2"/>
  <c r="K3" i="2"/>
  <c r="J4" i="2"/>
  <c r="K4" i="2"/>
  <c r="J5" i="2"/>
  <c r="K5" i="2"/>
  <c r="J6" i="2"/>
  <c r="K6" i="2"/>
  <c r="J7" i="2"/>
  <c r="K7" i="2"/>
  <c r="J9" i="2"/>
  <c r="K9" i="2"/>
  <c r="I2" i="2"/>
  <c r="A13" i="2" l="1"/>
  <c r="G13" i="2"/>
  <c r="F13" i="2"/>
  <c r="C13" i="2"/>
  <c r="H13" i="2"/>
  <c r="I5" i="2"/>
  <c r="I6" i="2"/>
  <c r="I7" i="2"/>
  <c r="I9" i="2"/>
  <c r="I3" i="2"/>
  <c r="I4" i="2"/>
  <c r="H2" i="2"/>
  <c r="H3" i="2"/>
  <c r="H4" i="2"/>
  <c r="H5" i="2"/>
  <c r="H6" i="2"/>
  <c r="H7" i="2"/>
  <c r="H9" i="2"/>
  <c r="G2" i="2"/>
  <c r="G3" i="2"/>
  <c r="G4" i="2"/>
  <c r="G5" i="2"/>
  <c r="G6" i="2"/>
  <c r="G7" i="2"/>
  <c r="G9" i="2"/>
  <c r="F2" i="2"/>
  <c r="F3" i="2"/>
  <c r="F4" i="2"/>
  <c r="F5" i="2"/>
  <c r="F6" i="2"/>
  <c r="F7" i="2"/>
  <c r="F9" i="2"/>
  <c r="C2" i="2"/>
  <c r="C3" i="2"/>
  <c r="C4" i="2"/>
  <c r="C5" i="2"/>
  <c r="C6" i="2"/>
  <c r="C7" i="2"/>
  <c r="C9" i="2"/>
  <c r="B2" i="2"/>
  <c r="B3" i="2"/>
  <c r="B4" i="2"/>
  <c r="B5" i="2"/>
  <c r="B6" i="2"/>
  <c r="B7" i="2"/>
  <c r="B9" i="2"/>
  <c r="A3" i="2"/>
  <c r="A4" i="2"/>
  <c r="A5" i="2"/>
  <c r="A6" i="2"/>
  <c r="A7" i="2"/>
  <c r="A9" i="2"/>
  <c r="A2" i="2"/>
  <c r="D6" i="2"/>
  <c r="D9" i="2"/>
  <c r="D2" i="2"/>
  <c r="D3" i="2"/>
  <c r="E2" i="2"/>
  <c r="E4" i="2"/>
  <c r="E6" i="2"/>
  <c r="D5" i="2"/>
  <c r="E5" i="2"/>
  <c r="E7" i="2"/>
  <c r="E3" i="2"/>
  <c r="D7" i="2"/>
  <c r="D4" i="2"/>
  <c r="E9" i="2"/>
  <c r="K19" i="2" l="1"/>
  <c r="G14" i="2"/>
  <c r="E19" i="2"/>
  <c r="E17" i="2"/>
  <c r="E16" i="2"/>
  <c r="E15" i="2"/>
  <c r="D26" i="2" s="1"/>
  <c r="D15" i="2"/>
  <c r="E18" i="2"/>
  <c r="H15" i="2"/>
  <c r="J14" i="2"/>
  <c r="G15" i="2"/>
  <c r="G19" i="2"/>
  <c r="H18" i="2"/>
  <c r="K16" i="2"/>
  <c r="H14" i="2"/>
  <c r="K15" i="2"/>
  <c r="K17" i="2"/>
  <c r="D18" i="2"/>
  <c r="H19" i="2"/>
  <c r="E14" i="2"/>
  <c r="G17" i="2"/>
  <c r="G16" i="2"/>
  <c r="H16" i="2"/>
  <c r="D19" i="2"/>
  <c r="F19" i="2" s="1"/>
  <c r="K18" i="2"/>
  <c r="H17" i="2"/>
  <c r="D17" i="2"/>
  <c r="G18" i="2"/>
  <c r="K14" i="2"/>
  <c r="J16" i="2"/>
  <c r="J15" i="2"/>
  <c r="C14" i="2"/>
  <c r="D14" i="2"/>
  <c r="J17" i="2"/>
  <c r="J18" i="2"/>
  <c r="J19" i="2"/>
  <c r="C18" i="2"/>
  <c r="C15" i="2"/>
  <c r="B26" i="2" s="1"/>
  <c r="D16" i="2"/>
  <c r="C16" i="2"/>
  <c r="C17" i="2"/>
  <c r="C19" i="2"/>
  <c r="F17" i="2" l="1"/>
  <c r="F18" i="2"/>
  <c r="K21" i="2"/>
  <c r="J21" i="2"/>
  <c r="F14" i="2"/>
  <c r="D27" i="2"/>
  <c r="E21" i="2"/>
  <c r="C26" i="2"/>
  <c r="E26" i="2" s="1"/>
  <c r="F15" i="2"/>
  <c r="C27" i="2"/>
  <c r="B27" i="2"/>
  <c r="H21" i="2"/>
  <c r="G21" i="2"/>
  <c r="C21" i="2"/>
  <c r="F16" i="2"/>
  <c r="F21" i="2" s="1"/>
  <c r="D21" i="2"/>
  <c r="B21" i="2" l="1"/>
  <c r="E27" i="2"/>
  <c r="E29" i="2" s="1"/>
</calcChain>
</file>

<file path=xl/sharedStrings.xml><?xml version="1.0" encoding="utf-8"?>
<sst xmlns="http://schemas.openxmlformats.org/spreadsheetml/2006/main" count="57" uniqueCount="45">
  <si>
    <t>Datum</t>
  </si>
  <si>
    <t>Factuurnummer</t>
  </si>
  <si>
    <t>Netto orderbedrag</t>
  </si>
  <si>
    <t>Orderstatus</t>
  </si>
  <si>
    <t>Korting spaarsysteem</t>
  </si>
  <si>
    <t>Bruto orderbedrag</t>
  </si>
  <si>
    <t>BTW gespecificeerd</t>
  </si>
  <si>
    <t>Betaalwijze ID</t>
  </si>
  <si>
    <t>AM2015-293</t>
  </si>
  <si>
    <t>{"1":{"virtuemart_calc_id":1,"calc_name":"21% BTW","calc_value":21,"result":-8.59089},"2":{"virtuemart_calc_id":2,"calc_name":"6% BTW","calc_value":6,"result":-0.5349}}</t>
  </si>
  <si>
    <t>AM2015-294</t>
  </si>
  <si>
    <t>{"1":{"virtuemart_calc_id":1,"calc_name":"21% BTW","calc_value":21,"result":9.27643},"2":{"virtuemart_calc_id":2,"calc_name":"6% BTW","calc_value":6,"result":0.74148}}</t>
  </si>
  <si>
    <t>AM2015-295</t>
  </si>
  <si>
    <t>{"2":{"virtuemart_calc_id":2,"calc_name":"6% BTW","calc_value":6,"result":0.2802},"1":{"virtuemart_calc_id":1,"calc_name":"21% BTW","calc_value":21,"result":4.0782}}</t>
  </si>
  <si>
    <t>AM2015-296</t>
  </si>
  <si>
    <t>{"1":{"virtuemart_calc_id":1,"calc_name":"21% BTW","calc_value":21,"result":4.59921}}</t>
  </si>
  <si>
    <t>AM2015-297</t>
  </si>
  <si>
    <t>{"1":{"virtuemart_calc_id":1,"calc_name":"21% BTW","calc_value":21,"result":1.4406},"2":{"virtuemart_calc_id":2,"calc_name":"6% BTW","calc_value":6,"result":2.14518}}</t>
  </si>
  <si>
    <t>AM2015-298</t>
  </si>
  <si>
    <t>{"2":{"virtuemart_calc_id":2,"calc_name":"6% BTW","calc_value":6,"result":0.5604},"1":{"virtuemart_calc_id":1,"calc_name":"21% BTW","calc_value":21,"result":1.20624}}</t>
  </si>
  <si>
    <t>{"1":{"virtuemart_calc_id":1,"calc_name":"21% BTW","calc_value":21,"result":15.52446},"2":{"virtuemart_calc_id":2,"calc_name":"6% BTW","calc_value":6,"result":1.21416}}</t>
  </si>
  <si>
    <t>AM2015-299</t>
  </si>
  <si>
    <t>{"1":{"virtuemart_calc_id":1,"calc_name":"21% BTW","calc_value":21,"result":3.7314}}</t>
  </si>
  <si>
    <t>{"1":{"virtuemart_calc_id":1,"calc_name":"21% BTW","calc_value":21,"result":20.80071}}</t>
  </si>
  <si>
    <t>BTW 6%</t>
  </si>
  <si>
    <t>BTW 21%</t>
  </si>
  <si>
    <t>Totaal</t>
  </si>
  <si>
    <t>PAYPAL (5)</t>
  </si>
  <si>
    <t>PIN (4)</t>
  </si>
  <si>
    <t>FACTUUR (9)</t>
  </si>
  <si>
    <t>VOORUIT (2)</t>
  </si>
  <si>
    <t>BTW Verzendkosten</t>
  </si>
  <si>
    <t>Netto verzendkosten</t>
  </si>
  <si>
    <t>IDEAL (8)</t>
  </si>
  <si>
    <t>CONTANT (3)</t>
  </si>
  <si>
    <t>Verzendkosten (btw)</t>
  </si>
  <si>
    <t>Verzendkosten (netto)</t>
  </si>
  <si>
    <t>Totaal BTW-orderbedrag</t>
  </si>
  <si>
    <t>KAS</t>
  </si>
  <si>
    <t>BOEKHOUDING</t>
  </si>
  <si>
    <t>BANK</t>
  </si>
  <si>
    <t>NETTO</t>
  </si>
  <si>
    <t>BRUTO</t>
  </si>
  <si>
    <t>AFGESLOTEN</t>
  </si>
  <si>
    <t>Factuur betaald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</si>
</sst>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164" formatCode="d/mm/yy;@"/>
    <numFmt numFmtId="165" formatCode="&quot;€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9">
    <xf numFmtId="0" fontId="0" fillId="0" borderId="0" xfId="0"/>
    <xf numFmtId="22" fontId="0" fillId="0" borderId="0" xfId="0" applyNumberFormat="1"/>
    <xf numFmtId="0" fontId="16" fillId="0" borderId="0" xfId="0" applyFont="1"/>
    <xf numFmtId="164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4" fontId="16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44" fontId="0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left" vertical="center"/>
    </xf>
    <xf numFmtId="1" fontId="0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4" fontId="16" fillId="34" borderId="0" xfId="0" applyNumberFormat="1" applyFont="1" applyFill="1" applyAlignment="1">
      <alignment horizontal="left" vertical="center"/>
    </xf>
    <xf numFmtId="165" fontId="0" fillId="0" borderId="11" xfId="0" applyNumberFormat="1" applyBorder="1" applyAlignment="1">
      <alignment horizontal="left" vertical="center"/>
    </xf>
    <xf numFmtId="1" fontId="16" fillId="35" borderId="15" xfId="0" applyNumberFormat="1" applyFont="1" applyFill="1" applyBorder="1" applyAlignment="1">
      <alignment horizontal="left" vertical="center"/>
    </xf>
    <xf numFmtId="165" fontId="0" fillId="35" borderId="14" xfId="0" applyNumberFormat="1" applyFill="1" applyBorder="1" applyAlignment="1">
      <alignment horizontal="left" vertical="center"/>
    </xf>
    <xf numFmtId="165" fontId="0" fillId="35" borderId="13" xfId="0" applyNumberFormat="1" applyFill="1" applyBorder="1" applyAlignment="1">
      <alignment horizontal="center" vertical="center"/>
    </xf>
    <xf numFmtId="165" fontId="0" fillId="35" borderId="10" xfId="0" applyNumberFormat="1" applyFill="1" applyBorder="1" applyAlignment="1">
      <alignment horizontal="center" vertical="center"/>
    </xf>
    <xf numFmtId="1" fontId="16" fillId="36" borderId="15" xfId="0" applyNumberFormat="1" applyFont="1" applyFill="1" applyBorder="1" applyAlignment="1">
      <alignment horizontal="left" vertical="center"/>
    </xf>
    <xf numFmtId="165" fontId="0" fillId="36" borderId="14" xfId="0" applyNumberFormat="1" applyFill="1" applyBorder="1" applyAlignment="1">
      <alignment horizontal="left" vertical="center"/>
    </xf>
    <xf numFmtId="165" fontId="0" fillId="36" borderId="13" xfId="0" applyNumberFormat="1" applyFill="1" applyBorder="1" applyAlignment="1">
      <alignment horizontal="center" vertical="center"/>
    </xf>
    <xf numFmtId="165" fontId="0" fillId="36" borderId="10" xfId="0" applyNumberFormat="1" applyFill="1" applyBorder="1" applyAlignment="1">
      <alignment horizontal="center" vertical="center"/>
    </xf>
    <xf numFmtId="1" fontId="16" fillId="37" borderId="15" xfId="0" applyNumberFormat="1" applyFont="1" applyFill="1" applyBorder="1" applyAlignment="1">
      <alignment horizontal="left" vertical="center"/>
    </xf>
    <xf numFmtId="165" fontId="0" fillId="37" borderId="14" xfId="0" applyNumberFormat="1" applyFill="1" applyBorder="1" applyAlignment="1">
      <alignment horizontal="left" vertical="center"/>
    </xf>
    <xf numFmtId="165" fontId="0" fillId="37" borderId="13" xfId="0" applyNumberFormat="1" applyFill="1" applyBorder="1" applyAlignment="1">
      <alignment horizontal="center" vertical="center"/>
    </xf>
    <xf numFmtId="165" fontId="0" fillId="37" borderId="10" xfId="0" applyNumberFormat="1" applyFill="1" applyBorder="1" applyAlignment="1">
      <alignment horizontal="center" vertical="center"/>
    </xf>
    <xf numFmtId="1" fontId="16" fillId="38" borderId="15" xfId="0" applyNumberFormat="1" applyFont="1" applyFill="1" applyBorder="1" applyAlignment="1">
      <alignment horizontal="left" vertical="center"/>
    </xf>
    <xf numFmtId="165" fontId="0" fillId="38" borderId="14" xfId="0" applyNumberFormat="1" applyFill="1" applyBorder="1" applyAlignment="1">
      <alignment horizontal="left" vertical="center"/>
    </xf>
    <xf numFmtId="165" fontId="0" fillId="38" borderId="13" xfId="0" applyNumberFormat="1" applyFill="1" applyBorder="1" applyAlignment="1">
      <alignment horizontal="center" vertical="center"/>
    </xf>
    <xf numFmtId="165" fontId="0" fillId="38" borderId="10" xfId="0" applyNumberFormat="1" applyFill="1" applyBorder="1" applyAlignment="1">
      <alignment horizontal="center" vertical="center"/>
    </xf>
    <xf numFmtId="165" fontId="0" fillId="39" borderId="10" xfId="0" applyNumberFormat="1" applyFill="1" applyBorder="1" applyAlignment="1">
      <alignment horizontal="center" vertical="center"/>
    </xf>
    <xf numFmtId="1" fontId="16" fillId="40" borderId="15" xfId="0" applyNumberFormat="1" applyFont="1" applyFill="1" applyBorder="1" applyAlignment="1">
      <alignment horizontal="left" vertical="center"/>
    </xf>
    <xf numFmtId="165" fontId="0" fillId="40" borderId="14" xfId="0" applyNumberFormat="1" applyFill="1" applyBorder="1" applyAlignment="1">
      <alignment horizontal="left" vertical="center"/>
    </xf>
    <xf numFmtId="1" fontId="16" fillId="41" borderId="15" xfId="0" applyNumberFormat="1" applyFont="1" applyFill="1" applyBorder="1" applyAlignment="1">
      <alignment horizontal="left" vertical="center"/>
    </xf>
    <xf numFmtId="165" fontId="0" fillId="41" borderId="14" xfId="0" applyNumberFormat="1" applyFill="1" applyBorder="1" applyAlignment="1">
      <alignment horizontal="left" vertical="center"/>
    </xf>
    <xf numFmtId="165" fontId="0" fillId="41" borderId="12" xfId="0" applyNumberFormat="1" applyFill="1" applyBorder="1" applyAlignment="1">
      <alignment horizontal="center" vertical="center"/>
    </xf>
    <xf numFmtId="165" fontId="0" fillId="41" borderId="14" xfId="0" applyNumberFormat="1" applyFill="1" applyBorder="1" applyAlignment="1">
      <alignment horizontal="center" vertical="center"/>
    </xf>
    <xf numFmtId="44" fontId="16" fillId="33" borderId="15" xfId="0" applyNumberFormat="1" applyFont="1" applyFill="1" applyBorder="1" applyAlignment="1">
      <alignment horizontal="left" vertical="center"/>
    </xf>
    <xf numFmtId="44" fontId="16" fillId="33" borderId="16" xfId="0" applyNumberFormat="1" applyFont="1" applyFill="1" applyBorder="1" applyAlignment="1">
      <alignment horizontal="left" vertical="center"/>
    </xf>
    <xf numFmtId="44" fontId="16" fillId="33" borderId="14" xfId="0" applyNumberFormat="1" applyFont="1" applyFill="1" applyBorder="1" applyAlignment="1">
      <alignment horizontal="left" vertical="center"/>
    </xf>
    <xf numFmtId="44" fontId="16" fillId="33" borderId="12" xfId="0" applyNumberFormat="1" applyFont="1" applyFill="1" applyBorder="1" applyAlignment="1">
      <alignment horizontal="left" vertical="center"/>
    </xf>
    <xf numFmtId="0" fontId="16" fillId="33" borderId="12" xfId="0" applyFont="1" applyFill="1" applyBorder="1" applyAlignment="1">
      <alignment horizontal="left" vertical="center"/>
    </xf>
    <xf numFmtId="44" fontId="16" fillId="42" borderId="15" xfId="0" applyNumberFormat="1" applyFont="1" applyFill="1" applyBorder="1" applyAlignment="1">
      <alignment horizontal="left" vertical="center"/>
    </xf>
    <xf numFmtId="165" fontId="16" fillId="0" borderId="0" xfId="0" applyNumberFormat="1" applyFont="1"/>
    <xf numFmtId="165" fontId="0" fillId="0" borderId="0" xfId="0" applyNumberFormat="1"/>
    <xf numFmtId="165" fontId="0" fillId="43" borderId="10" xfId="0" applyNumberFormat="1" applyFill="1" applyBorder="1" applyAlignment="1">
      <alignment horizontal="center" vertical="center"/>
    </xf>
    <xf numFmtId="165" fontId="0" fillId="40" borderId="13" xfId="0" applyNumberFormat="1" applyFill="1" applyBorder="1" applyAlignment="1">
      <alignment horizontal="center" vertical="center"/>
    </xf>
    <xf numFmtId="165" fontId="0" fillId="40" borderId="10" xfId="0" applyNumberFormat="1" applyFill="1" applyBorder="1" applyAlignment="1">
      <alignment horizontal="center" vertical="center"/>
    </xf>
    <xf numFmtId="44" fontId="16" fillId="42" borderId="14" xfId="0" applyNumberFormat="1" applyFont="1" applyFill="1" applyBorder="1" applyAlignment="1">
      <alignment horizontal="center" vertical="center"/>
    </xf>
    <xf numFmtId="165" fontId="16" fillId="42" borderId="12" xfId="0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1" fontId="16" fillId="0" borderId="12" xfId="0" applyNumberFormat="1" applyFont="1" applyBorder="1" applyAlignment="1">
      <alignment horizontal="left" vertical="center"/>
    </xf>
    <xf numFmtId="1" fontId="0" fillId="0" borderId="17" xfId="0" applyNumberFormat="1" applyFont="1" applyBorder="1" applyAlignment="1">
      <alignment horizontal="left" vertical="center"/>
    </xf>
    <xf numFmtId="1" fontId="0" fillId="0" borderId="18" xfId="0" applyNumberFormat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165" fontId="0" fillId="0" borderId="17" xfId="0" applyNumberForma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44" fontId="16" fillId="0" borderId="12" xfId="0" applyNumberFormat="1" applyFont="1" applyBorder="1" applyAlignment="1">
      <alignment horizontal="left" vertical="center"/>
    </xf>
    <xf numFmtId="44" fontId="0" fillId="0" borderId="17" xfId="0" applyNumberFormat="1" applyBorder="1" applyAlignment="1">
      <alignment horizontal="left" vertical="center"/>
    </xf>
    <xf numFmtId="44" fontId="0" fillId="0" borderId="18" xfId="0" applyNumberForma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16" fillId="42" borderId="14" xfId="0" applyNumberFormat="1" applyFont="1" applyFill="1" applyBorder="1" applyAlignment="1">
      <alignment horizontal="center" vertical="center"/>
    </xf>
    <xf numFmtId="165" fontId="16" fillId="42" borderId="16" xfId="0" applyNumberFormat="1" applyFont="1" applyFill="1" applyBorder="1" applyAlignment="1">
      <alignment horizontal="left" vertical="center"/>
    </xf>
    <xf numFmtId="165" fontId="16" fillId="0" borderId="14" xfId="0" applyNumberFormat="1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81"/>
  <sheetViews>
    <sheetView tabSelected="1" workbookViewId="0">
      <pane ySplit="1" topLeftCell="A2" activePane="bottomLeft" state="frozen"/>
      <selection pane="bottomLeft" activeCell="G29" sqref="G29"/>
    </sheetView>
  </sheetViews>
  <sheetFormatPr defaultRowHeight="15" x14ac:dyDescent="0.25"/>
  <cols>
    <col min="1" max="1" width="14.5703125" style="12" bestFit="1" customWidth="1"/>
    <col min="2" max="2" width="17.5703125" style="9" bestFit="1" customWidth="1"/>
    <col min="3" max="3" width="21" style="10" bestFit="1" customWidth="1"/>
    <col min="4" max="4" width="10.42578125" style="9" bestFit="1" customWidth="1"/>
    <col min="5" max="5" width="15.85546875" style="9" customWidth="1"/>
    <col min="6" max="6" width="26.28515625" style="10" bestFit="1" customWidth="1"/>
    <col min="7" max="7" width="22.5703125" style="10" bestFit="1" customWidth="1"/>
    <col min="8" max="8" width="22.42578125" style="10" bestFit="1" customWidth="1"/>
    <col min="9" max="9" width="19.7109375" style="9" bestFit="1" customWidth="1"/>
    <col min="10" max="10" width="24" style="9" bestFit="1" customWidth="1"/>
    <col min="11" max="11" width="22.42578125" style="9" bestFit="1" customWidth="1"/>
    <col min="12" max="16384" width="9.140625" style="9"/>
  </cols>
  <sheetData>
    <row r="1" spans="1:11" s="4" customFormat="1" x14ac:dyDescent="0.25">
      <c r="A1" s="3" t="str">
        <f>webshopdata!A1</f>
        <v>Datum</v>
      </c>
      <c r="B1" s="4" t="str">
        <f>webshopdata!B1</f>
        <v>Factuurnummer</v>
      </c>
      <c r="C1" s="5" t="str">
        <f>webshopdata!C1</f>
        <v>Netto orderbedrag</v>
      </c>
      <c r="D1" s="4" t="s">
        <v>24</v>
      </c>
      <c r="E1" s="4" t="s">
        <v>25</v>
      </c>
      <c r="F1" s="5" t="str">
        <f>webshopdata!E1</f>
        <v>Totaal BTW-orderbedrag</v>
      </c>
      <c r="G1" s="5" t="str">
        <f>webshopdata!F1</f>
        <v>Korting spaarsysteem</v>
      </c>
      <c r="H1" s="5" t="str">
        <f>webshopdata!G1</f>
        <v>Bruto orderbedrag</v>
      </c>
      <c r="I1" s="4" t="str">
        <f>webshopdata!I1</f>
        <v>Betaalwijze ID</v>
      </c>
      <c r="J1" s="4" t="str">
        <f>webshopdata!K1</f>
        <v>BTW Verzendkosten</v>
      </c>
      <c r="K1" s="4" t="str">
        <f>webshopdata!J1</f>
        <v>Netto verzendkosten</v>
      </c>
    </row>
    <row r="2" spans="1:11" s="7" customFormat="1" x14ac:dyDescent="0.25">
      <c r="A2" s="6">
        <f>webshopdata!A2</f>
        <v>42267.419317129628</v>
      </c>
      <c r="B2" s="7" t="str">
        <f>webshopdata!B2</f>
        <v>AM2015-293</v>
      </c>
      <c r="C2" s="8">
        <f>webshopdata!C2</f>
        <v>-49.83</v>
      </c>
      <c r="D2" s="8">
        <f>IFERROR(VenA(webshopdata!$H2,D$1),0)</f>
        <v>-0.53490000000000004</v>
      </c>
      <c r="E2" s="8">
        <f>IFERROR(VenA(webshopdata!$H2,E$1),0)</f>
        <v>-8.5908899999999999</v>
      </c>
      <c r="F2" s="8">
        <f>webshopdata!E2</f>
        <v>-9.1199999999999992</v>
      </c>
      <c r="G2" s="8">
        <f>webshopdata!F2</f>
        <v>0</v>
      </c>
      <c r="H2" s="8">
        <f>webshopdata!G2</f>
        <v>-58.95</v>
      </c>
      <c r="I2" s="7">
        <f>webshopdata!I2</f>
        <v>3</v>
      </c>
      <c r="J2" s="7">
        <f>webshopdata!K2</f>
        <v>0</v>
      </c>
      <c r="K2" s="7">
        <f>webshopdata!J2</f>
        <v>0</v>
      </c>
    </row>
    <row r="3" spans="1:11" s="7" customFormat="1" x14ac:dyDescent="0.25">
      <c r="A3" s="6">
        <f>webshopdata!A3</f>
        <v>42267.425856481481</v>
      </c>
      <c r="B3" s="7" t="str">
        <f>webshopdata!B3</f>
        <v>AM2015-294</v>
      </c>
      <c r="C3" s="8">
        <f>webshopdata!C3</f>
        <v>56.53</v>
      </c>
      <c r="D3" s="8">
        <f>IFERROR(VenA(webshopdata!$H3,D$1),0)</f>
        <v>0.74148000000000003</v>
      </c>
      <c r="E3" s="8">
        <f>IFERROR(VenA(webshopdata!$H3,E$1),0)</f>
        <v>9.2764299999999995</v>
      </c>
      <c r="F3" s="8">
        <f>webshopdata!E3</f>
        <v>10.02</v>
      </c>
      <c r="G3" s="8">
        <f>webshopdata!F3</f>
        <v>0</v>
      </c>
      <c r="H3" s="8">
        <f>webshopdata!G3</f>
        <v>66.55</v>
      </c>
      <c r="I3" s="7">
        <f>webshopdata!I3</f>
        <v>3</v>
      </c>
      <c r="J3" s="7">
        <f>webshopdata!K3</f>
        <v>0</v>
      </c>
      <c r="K3" s="7">
        <f>webshopdata!J3</f>
        <v>0</v>
      </c>
    </row>
    <row r="4" spans="1:11" s="7" customFormat="1" x14ac:dyDescent="0.25">
      <c r="A4" s="6">
        <f>webshopdata!A4</f>
        <v>42268.858194444445</v>
      </c>
      <c r="B4" s="7" t="str">
        <f>webshopdata!B4</f>
        <v>AM2015-295</v>
      </c>
      <c r="C4" s="8">
        <f>webshopdata!C4</f>
        <v>24.09</v>
      </c>
      <c r="D4" s="8">
        <f>IFERROR(VenA(webshopdata!$H4,D$1),0)</f>
        <v>0.2802</v>
      </c>
      <c r="E4" s="8">
        <f>IFERROR(VenA(webshopdata!$H4,E$1),0)</f>
        <v>4.0781999999999998</v>
      </c>
      <c r="F4" s="8">
        <f>webshopdata!E4</f>
        <v>4.3600000000000003</v>
      </c>
      <c r="G4" s="8">
        <f>webshopdata!F4</f>
        <v>0</v>
      </c>
      <c r="H4" s="8">
        <f>webshopdata!G4</f>
        <v>28.45</v>
      </c>
      <c r="I4" s="7">
        <f>webshopdata!I4</f>
        <v>3</v>
      </c>
      <c r="J4" s="7">
        <f>webshopdata!K4</f>
        <v>0</v>
      </c>
      <c r="K4" s="7">
        <f>webshopdata!J4</f>
        <v>0</v>
      </c>
    </row>
    <row r="5" spans="1:11" s="7" customFormat="1" x14ac:dyDescent="0.25">
      <c r="A5" s="6">
        <f>webshopdata!A5</f>
        <v>42271.805509259262</v>
      </c>
      <c r="B5" s="7" t="str">
        <f>webshopdata!B5</f>
        <v>AM2015-296</v>
      </c>
      <c r="C5" s="8">
        <f>webshopdata!C5</f>
        <v>21.9</v>
      </c>
      <c r="D5" s="8">
        <f>IFERROR(VenA(webshopdata!$H5,D$1),0)</f>
        <v>0</v>
      </c>
      <c r="E5" s="8">
        <f>IFERROR(VenA(webshopdata!$H5,E$1),0)</f>
        <v>4.5992100000000002</v>
      </c>
      <c r="F5" s="8">
        <f>webshopdata!E5</f>
        <v>4.5999999999999996</v>
      </c>
      <c r="G5" s="8">
        <f>webshopdata!F5</f>
        <v>0</v>
      </c>
      <c r="H5" s="8">
        <f>webshopdata!G5</f>
        <v>26.5</v>
      </c>
      <c r="I5" s="7">
        <f>webshopdata!I5</f>
        <v>3</v>
      </c>
      <c r="J5" s="7">
        <f>webshopdata!K5</f>
        <v>0</v>
      </c>
      <c r="K5" s="7">
        <f>webshopdata!J5</f>
        <v>0</v>
      </c>
    </row>
    <row r="6" spans="1:11" s="7" customFormat="1" x14ac:dyDescent="0.25">
      <c r="A6" s="6">
        <f>webshopdata!A6</f>
        <v>42271.852835648147</v>
      </c>
      <c r="B6" s="7" t="str">
        <f>webshopdata!B6</f>
        <v>AM2015-297</v>
      </c>
      <c r="C6" s="8">
        <f>webshopdata!C6</f>
        <v>42.61</v>
      </c>
      <c r="D6" s="8">
        <f>IFERROR(VenA(webshopdata!$H6,D$1),0)</f>
        <v>2.1451799999999999</v>
      </c>
      <c r="E6" s="8">
        <f>IFERROR(VenA(webshopdata!$H6,E$1),0)</f>
        <v>1.4406000000000001</v>
      </c>
      <c r="F6" s="8">
        <f>webshopdata!E6</f>
        <v>3.59</v>
      </c>
      <c r="G6" s="8">
        <f>webshopdata!F6</f>
        <v>0</v>
      </c>
      <c r="H6" s="8">
        <f>webshopdata!G6</f>
        <v>46.2</v>
      </c>
      <c r="I6" s="7">
        <f>webshopdata!I6</f>
        <v>3</v>
      </c>
      <c r="J6" s="7">
        <f>webshopdata!K6</f>
        <v>0</v>
      </c>
      <c r="K6" s="7">
        <f>webshopdata!J6</f>
        <v>0</v>
      </c>
    </row>
    <row r="7" spans="1:11" s="7" customFormat="1" x14ac:dyDescent="0.25">
      <c r="A7" s="6">
        <f>webshopdata!A7</f>
        <v>42274.384444444448</v>
      </c>
      <c r="B7" s="7" t="str">
        <f>webshopdata!B7</f>
        <v>AM2015-298</v>
      </c>
      <c r="C7" s="8">
        <f>webshopdata!C7</f>
        <v>15.08</v>
      </c>
      <c r="D7" s="8">
        <f>IFERROR(VenA(webshopdata!$H7,D$1),0)</f>
        <v>0.56040000000000001</v>
      </c>
      <c r="E7" s="8">
        <f>IFERROR(VenA(webshopdata!$H7,E$1),0)</f>
        <v>1.20624</v>
      </c>
      <c r="F7" s="8">
        <f>webshopdata!E7</f>
        <v>1.77</v>
      </c>
      <c r="G7" s="8">
        <f>webshopdata!F7</f>
        <v>0</v>
      </c>
      <c r="H7" s="8">
        <f>webshopdata!G7</f>
        <v>16.850000000000001</v>
      </c>
      <c r="I7" s="7">
        <f>webshopdata!I7</f>
        <v>3</v>
      </c>
      <c r="J7" s="7">
        <f>webshopdata!K7</f>
        <v>0</v>
      </c>
      <c r="K7" s="7">
        <f>webshopdata!J7</f>
        <v>0</v>
      </c>
    </row>
    <row r="8" spans="1:11" s="7" customFormat="1" x14ac:dyDescent="0.25">
      <c r="A8" s="6">
        <f>webshopdata!A8</f>
        <v>42274.38853009259</v>
      </c>
      <c r="B8" s="7">
        <f>webshopdata!B8</f>
        <v>0</v>
      </c>
      <c r="C8" s="8">
        <f>webshopdata!C8</f>
        <v>94.16</v>
      </c>
      <c r="D8" s="8">
        <f>IFERROR(VenA(webshopdata!$H8,D$1),0)</f>
        <v>1.2141599999999999</v>
      </c>
      <c r="E8" s="8">
        <f>IFERROR(VenA(webshopdata!$H8,E$1),0)</f>
        <v>15.524459999999999</v>
      </c>
      <c r="F8" s="8">
        <f>webshopdata!E8</f>
        <v>16.739999999999998</v>
      </c>
      <c r="G8" s="8">
        <f>webshopdata!F8</f>
        <v>0</v>
      </c>
      <c r="H8" s="8">
        <f>webshopdata!G8</f>
        <v>110.9</v>
      </c>
      <c r="I8" s="7">
        <f>webshopdata!I8</f>
        <v>9</v>
      </c>
      <c r="J8" s="7">
        <f>webshopdata!K8</f>
        <v>0</v>
      </c>
      <c r="K8" s="7">
        <f>webshopdata!J8</f>
        <v>0</v>
      </c>
    </row>
    <row r="9" spans="1:11" s="7" customFormat="1" x14ac:dyDescent="0.25">
      <c r="A9" s="6">
        <f>webshopdata!A9</f>
        <v>42274.823564814818</v>
      </c>
      <c r="B9" s="7" t="str">
        <f>webshopdata!B9</f>
        <v>AM2015-299</v>
      </c>
      <c r="C9" s="8">
        <f>webshopdata!C9</f>
        <v>17.77</v>
      </c>
      <c r="D9" s="8">
        <f>IFERROR(VenA(webshopdata!$H9,D$1),0)</f>
        <v>0</v>
      </c>
      <c r="E9" s="8">
        <f>IFERROR(VenA(webshopdata!$H9,E$1),0)</f>
        <v>3.7313999999999998</v>
      </c>
      <c r="F9" s="8">
        <f>webshopdata!E9</f>
        <v>3.73</v>
      </c>
      <c r="G9" s="8">
        <f>webshopdata!F9</f>
        <v>0</v>
      </c>
      <c r="H9" s="8">
        <f>webshopdata!G9</f>
        <v>21.5</v>
      </c>
      <c r="I9" s="7">
        <f>webshopdata!I9</f>
        <v>3</v>
      </c>
      <c r="J9" s="7">
        <f>webshopdata!K9</f>
        <v>0</v>
      </c>
      <c r="K9" s="7">
        <f>webshopdata!J9</f>
        <v>0</v>
      </c>
    </row>
    <row r="10" spans="1:11" s="7" customFormat="1" x14ac:dyDescent="0.25">
      <c r="A10" s="6">
        <f>webshopdata!A10</f>
        <v>42275.797326388885</v>
      </c>
      <c r="B10" s="7">
        <f>webshopdata!B10</f>
        <v>0</v>
      </c>
      <c r="C10" s="8">
        <f>webshopdata!C10</f>
        <v>99.06</v>
      </c>
      <c r="D10" s="8">
        <f>IFERROR(VenA(webshopdata!$H10,D$1),0)</f>
        <v>0</v>
      </c>
      <c r="E10" s="8">
        <f>IFERROR(VenA(webshopdata!$H10,E$1),0)</f>
        <v>20.800709999999999</v>
      </c>
      <c r="F10" s="8">
        <f>webshopdata!E10</f>
        <v>20.79</v>
      </c>
      <c r="G10" s="8">
        <f>webshopdata!F10</f>
        <v>0</v>
      </c>
      <c r="H10" s="8">
        <f>webshopdata!G10</f>
        <v>119.85</v>
      </c>
      <c r="I10" s="7">
        <f>webshopdata!I10</f>
        <v>9</v>
      </c>
      <c r="J10" s="7">
        <f>webshopdata!K10</f>
        <v>0</v>
      </c>
      <c r="K10" s="7">
        <f>webshopdata!J10</f>
        <v>0</v>
      </c>
    </row>
    <row r="11" spans="1:11" x14ac:dyDescent="0.25">
      <c r="A11" s="6"/>
      <c r="B11" s="7"/>
      <c r="C11" s="8"/>
      <c r="D11" s="8"/>
      <c r="E11" s="8"/>
      <c r="F11" s="8"/>
      <c r="G11" s="8"/>
      <c r="H11" s="8"/>
      <c r="I11" s="7"/>
      <c r="J11" s="7"/>
      <c r="K11" s="7"/>
    </row>
    <row r="12" spans="1:11" ht="15.75" thickBot="1" x14ac:dyDescent="0.3">
      <c r="A12" s="6"/>
      <c r="I12" s="13"/>
    </row>
    <row r="13" spans="1:11" ht="15.75" thickBot="1" x14ac:dyDescent="0.3">
      <c r="A13" s="38" t="str">
        <f>webshopdata!I1</f>
        <v>Betaalwijze ID</v>
      </c>
      <c r="B13" s="39"/>
      <c r="C13" s="41" t="str">
        <f>webshopdata!C1</f>
        <v>Netto orderbedrag</v>
      </c>
      <c r="D13" s="42" t="s">
        <v>24</v>
      </c>
      <c r="E13" s="42" t="s">
        <v>25</v>
      </c>
      <c r="F13" s="41" t="str">
        <f>webshopdata!E1</f>
        <v>Totaal BTW-orderbedrag</v>
      </c>
      <c r="G13" s="41" t="str">
        <f>webshopdata!F1</f>
        <v>Korting spaarsysteem</v>
      </c>
      <c r="H13" s="40" t="str">
        <f>webshopdata!G1</f>
        <v>Bruto orderbedrag</v>
      </c>
      <c r="I13" s="40"/>
      <c r="J13" s="41" t="s">
        <v>35</v>
      </c>
      <c r="K13" s="41" t="s">
        <v>36</v>
      </c>
    </row>
    <row r="14" spans="1:11" ht="15.75" thickBot="1" x14ac:dyDescent="0.3">
      <c r="A14" s="19" t="s">
        <v>30</v>
      </c>
      <c r="B14" s="20"/>
      <c r="C14" s="21">
        <f>SUMIF(I2:I10,2,C2:C10)</f>
        <v>0</v>
      </c>
      <c r="D14" s="22">
        <f>SUMIF(I2:I10,2,D2:D10)</f>
        <v>0</v>
      </c>
      <c r="E14" s="22">
        <f>SUMIF(I1:I10,2,E1:E10)</f>
        <v>0</v>
      </c>
      <c r="F14" s="22">
        <f t="shared" ref="F14:F19" si="0">SUM(D14:E14)</f>
        <v>0</v>
      </c>
      <c r="G14" s="22">
        <f>SUMIF(I1:I10,2,G1:G10)</f>
        <v>0</v>
      </c>
      <c r="H14" s="22">
        <f>SUMIF(I1:I10,2,H1:H10)</f>
        <v>0</v>
      </c>
      <c r="I14" s="22"/>
      <c r="J14" s="22">
        <f>SUMIF(I1:I10,2,J1:J10)</f>
        <v>0</v>
      </c>
      <c r="K14" s="22">
        <f>SUMIF(I2:I10,2,K2:K10)</f>
        <v>0</v>
      </c>
    </row>
    <row r="15" spans="1:11" ht="15.75" thickBot="1" x14ac:dyDescent="0.3">
      <c r="A15" s="32" t="s">
        <v>34</v>
      </c>
      <c r="B15" s="33"/>
      <c r="C15" s="47">
        <f>SUMIF(I2:I81,"3",C2:C82)</f>
        <v>128.15</v>
      </c>
      <c r="D15" s="48">
        <f>SUMIF(I1:I81,"3",D1:D82)</f>
        <v>3.1923599999999999</v>
      </c>
      <c r="E15" s="46">
        <f>SUMIF(I1:I11,3,E1:E11)</f>
        <v>15.74119</v>
      </c>
      <c r="F15" s="46">
        <f t="shared" si="0"/>
        <v>18.93355</v>
      </c>
      <c r="G15" s="48">
        <f>SUMIF(I1:I81,"3",G1:G82)</f>
        <v>0</v>
      </c>
      <c r="H15" s="48">
        <f>SUMIF(I1:I81,"3",H1:H82)</f>
        <v>147.1</v>
      </c>
      <c r="I15" s="48"/>
      <c r="J15" s="46">
        <f>SUMIF(I1:I11,3,J1:J11)</f>
        <v>0</v>
      </c>
      <c r="K15" s="46">
        <f>SUMIF(I1:I11,3,K1:K11)</f>
        <v>0</v>
      </c>
    </row>
    <row r="16" spans="1:11" ht="15.75" thickBot="1" x14ac:dyDescent="0.3">
      <c r="A16" s="15" t="s">
        <v>28</v>
      </c>
      <c r="B16" s="16"/>
      <c r="C16" s="17">
        <f>SUMIF(I2:I81,"4",C2:C82)</f>
        <v>0</v>
      </c>
      <c r="D16" s="18">
        <f>SUMIF(I2:I81,"4",D2:D82)</f>
        <v>0</v>
      </c>
      <c r="E16" s="31">
        <f>SUMIF(I1:I12,4,E1:E12)</f>
        <v>0</v>
      </c>
      <c r="F16" s="31">
        <f t="shared" si="0"/>
        <v>0</v>
      </c>
      <c r="G16" s="18">
        <f>SUMIF(I1:I81,"4",G1:G82)</f>
        <v>0</v>
      </c>
      <c r="H16" s="18">
        <f>SUMIF(I1:I81,"4",H1:H82)</f>
        <v>0</v>
      </c>
      <c r="I16" s="18"/>
      <c r="J16" s="31">
        <f>SUMIF(I1:I12,4,J1:J12)</f>
        <v>0</v>
      </c>
      <c r="K16" s="31">
        <f>SUMIF(I1:I12,4,K1:K12)</f>
        <v>0</v>
      </c>
    </row>
    <row r="17" spans="1:12" ht="15.75" thickBot="1" x14ac:dyDescent="0.3">
      <c r="A17" s="27" t="s">
        <v>27</v>
      </c>
      <c r="B17" s="28"/>
      <c r="C17" s="29">
        <f>SUMIF(I3:I82,"5",C3:C83)</f>
        <v>0</v>
      </c>
      <c r="D17" s="30">
        <f>SUMIF(I1:I82,"5",D1:D83)</f>
        <v>0</v>
      </c>
      <c r="E17" s="30">
        <f>SUMIF(I1:I12,5,E1:E13)</f>
        <v>0</v>
      </c>
      <c r="F17" s="30">
        <f t="shared" si="0"/>
        <v>0</v>
      </c>
      <c r="G17" s="30">
        <f>SUMIF(I1:I82,"5",G1:G83)</f>
        <v>0</v>
      </c>
      <c r="H17" s="30">
        <f>SUMIF(I1:I82,"5",H1:H83)</f>
        <v>0</v>
      </c>
      <c r="I17" s="30"/>
      <c r="J17" s="30">
        <f>SUMIF(I1:I12,5,J1:J12)</f>
        <v>0</v>
      </c>
      <c r="K17" s="30">
        <f>SUMIF(I1:I13,5,K1:K13)</f>
        <v>0</v>
      </c>
    </row>
    <row r="18" spans="1:12" ht="15.75" thickBot="1" x14ac:dyDescent="0.3">
      <c r="A18" s="23" t="s">
        <v>33</v>
      </c>
      <c r="B18" s="24"/>
      <c r="C18" s="25">
        <f>SUMIF(I4:I83,"8",C4:C84)</f>
        <v>0</v>
      </c>
      <c r="D18" s="26">
        <f>SUMIF(I1:I83,"8",D1:D84)</f>
        <v>0</v>
      </c>
      <c r="E18" s="26">
        <f>SUMIF(I1:I12,8,E1:E14)</f>
        <v>0</v>
      </c>
      <c r="F18" s="26">
        <f t="shared" si="0"/>
        <v>0</v>
      </c>
      <c r="G18" s="26">
        <f>SUMIF(I1:I83,"8",G1:G84)</f>
        <v>0</v>
      </c>
      <c r="H18" s="26">
        <f>SUMIF(I1:I83,"8",H1:H84)</f>
        <v>0</v>
      </c>
      <c r="I18" s="26"/>
      <c r="J18" s="26">
        <f>SUMIF(I1:I12,8,J1:J12)</f>
        <v>0</v>
      </c>
      <c r="K18" s="26">
        <f>SUMIF(I1:I14,8,K1:K14)</f>
        <v>0</v>
      </c>
    </row>
    <row r="19" spans="1:12" ht="15.75" thickBot="1" x14ac:dyDescent="0.3">
      <c r="A19" s="34" t="s">
        <v>29</v>
      </c>
      <c r="B19" s="35"/>
      <c r="C19" s="36">
        <f>SUMIF(I5:I84,"9",C5:C85)</f>
        <v>193.22</v>
      </c>
      <c r="D19" s="37">
        <f>SUMIF(I1:I84,"9",D1:D85)</f>
        <v>1.2141599999999999</v>
      </c>
      <c r="E19" s="36">
        <f>SUMIF(I1:I10,9,E1:E10)</f>
        <v>36.32517</v>
      </c>
      <c r="F19" s="37">
        <f t="shared" si="0"/>
        <v>37.53933</v>
      </c>
      <c r="G19" s="37">
        <f>SUMIF(I1:I84,"9",G1:G85)</f>
        <v>0</v>
      </c>
      <c r="H19" s="37">
        <f>SUMIF(I1:I84,"9",H1:H85)</f>
        <v>230.75</v>
      </c>
      <c r="I19" s="37"/>
      <c r="J19" s="37">
        <f>SUMIF(I1:I12,9,J1:J12)</f>
        <v>0</v>
      </c>
      <c r="K19" s="36">
        <f>SUMIF(I1:I15,9,K1:K15)</f>
        <v>0</v>
      </c>
    </row>
    <row r="20" spans="1:12" ht="15.75" thickBot="1" x14ac:dyDescent="0.3">
      <c r="A20" s="11"/>
      <c r="I20" s="10"/>
      <c r="J20" s="10"/>
      <c r="K20" s="10"/>
    </row>
    <row r="21" spans="1:12" s="10" customFormat="1" ht="15.75" thickBot="1" x14ac:dyDescent="0.3">
      <c r="A21" s="43" t="s">
        <v>26</v>
      </c>
      <c r="B21" s="67">
        <f>SUM(C21,D21,E21,K21)</f>
        <v>377.84288000000004</v>
      </c>
      <c r="C21" s="50">
        <f t="shared" ref="C21:H21" si="1">SUM(C14:C19)</f>
        <v>321.37</v>
      </c>
      <c r="D21" s="50">
        <f t="shared" si="1"/>
        <v>4.4065199999999995</v>
      </c>
      <c r="E21" s="50">
        <f t="shared" si="1"/>
        <v>52.066360000000003</v>
      </c>
      <c r="F21" s="50">
        <f t="shared" si="1"/>
        <v>56.472880000000004</v>
      </c>
      <c r="G21" s="50">
        <f t="shared" si="1"/>
        <v>0</v>
      </c>
      <c r="H21" s="66">
        <f t="shared" si="1"/>
        <v>377.85</v>
      </c>
      <c r="I21" s="49"/>
      <c r="J21" s="50">
        <f>SUM(J14:J19)</f>
        <v>0</v>
      </c>
      <c r="K21" s="50">
        <f>SUM(K14:K19)</f>
        <v>0</v>
      </c>
      <c r="L21" s="9"/>
    </row>
    <row r="22" spans="1:12" x14ac:dyDescent="0.25">
      <c r="A22" s="11"/>
    </row>
    <row r="23" spans="1:12" ht="15.75" thickBot="1" x14ac:dyDescent="0.3">
      <c r="A23" s="11"/>
    </row>
    <row r="24" spans="1:12" s="4" customFormat="1" ht="15.75" thickBot="1" x14ac:dyDescent="0.3">
      <c r="A24" s="55" t="s">
        <v>39</v>
      </c>
      <c r="B24" s="58" t="s">
        <v>41</v>
      </c>
      <c r="C24" s="62" t="s">
        <v>24</v>
      </c>
      <c r="D24" s="53" t="s">
        <v>25</v>
      </c>
      <c r="E24" s="54" t="s">
        <v>42</v>
      </c>
      <c r="F24" s="5"/>
      <c r="G24" s="5"/>
      <c r="H24" s="5"/>
    </row>
    <row r="25" spans="1:12" x14ac:dyDescent="0.25">
      <c r="A25" s="56"/>
      <c r="B25" s="59"/>
      <c r="C25" s="63"/>
      <c r="D25" s="65"/>
      <c r="E25" s="51"/>
    </row>
    <row r="26" spans="1:12" x14ac:dyDescent="0.25">
      <c r="A26" s="56" t="s">
        <v>38</v>
      </c>
      <c r="B26" s="60">
        <f>C15</f>
        <v>128.15</v>
      </c>
      <c r="C26" s="60">
        <f>D15</f>
        <v>3.1923599999999999</v>
      </c>
      <c r="D26" s="60">
        <f>E15</f>
        <v>15.74119</v>
      </c>
      <c r="E26" s="14">
        <f>SUM(B26:D26)</f>
        <v>147.08355</v>
      </c>
    </row>
    <row r="27" spans="1:12" x14ac:dyDescent="0.25">
      <c r="A27" s="56" t="s">
        <v>40</v>
      </c>
      <c r="B27" s="60">
        <f>SUM(C19,C18,C17,C16,C14,K14,K16,K17,K18,K19)</f>
        <v>193.22</v>
      </c>
      <c r="C27" s="60">
        <f>SUM(D14,D16,D17,D18,D19)</f>
        <v>1.2141599999999999</v>
      </c>
      <c r="D27" s="60">
        <f>SUM(E14,E16,E17,E18,E19)</f>
        <v>36.32517</v>
      </c>
      <c r="E27" s="14">
        <f>SUM(B27:D27)</f>
        <v>230.75932999999998</v>
      </c>
    </row>
    <row r="28" spans="1:12" ht="15.75" thickBot="1" x14ac:dyDescent="0.3">
      <c r="A28" s="56"/>
      <c r="B28" s="59"/>
      <c r="C28" s="63"/>
      <c r="D28" s="59"/>
      <c r="E28" s="52"/>
    </row>
    <row r="29" spans="1:12" ht="15.75" thickBot="1" x14ac:dyDescent="0.3">
      <c r="A29" s="57"/>
      <c r="B29" s="61"/>
      <c r="C29" s="64"/>
      <c r="D29" s="58" t="s">
        <v>26</v>
      </c>
      <c r="E29" s="68">
        <f>SUM(E26:E27)</f>
        <v>377.84287999999998</v>
      </c>
    </row>
    <row r="30" spans="1:12" x14ac:dyDescent="0.25">
      <c r="A30" s="11"/>
    </row>
    <row r="31" spans="1:12" x14ac:dyDescent="0.25">
      <c r="A31" s="6"/>
    </row>
    <row r="32" spans="1:12" x14ac:dyDescent="0.25">
      <c r="A32" s="6"/>
    </row>
    <row r="33" spans="1:1" s="9" customFormat="1" x14ac:dyDescent="0.25">
      <c r="A33" s="6"/>
    </row>
    <row r="34" spans="1:1" s="9" customFormat="1" x14ac:dyDescent="0.25">
      <c r="A34" s="6"/>
    </row>
    <row r="35" spans="1:1" s="9" customFormat="1" x14ac:dyDescent="0.25">
      <c r="A35" s="6"/>
    </row>
    <row r="36" spans="1:1" s="9" customFormat="1" x14ac:dyDescent="0.25">
      <c r="A36" s="6"/>
    </row>
    <row r="37" spans="1:1" s="9" customFormat="1" x14ac:dyDescent="0.25">
      <c r="A37" s="6"/>
    </row>
    <row r="38" spans="1:1" s="9" customFormat="1" x14ac:dyDescent="0.25">
      <c r="A38" s="6"/>
    </row>
    <row r="39" spans="1:1" s="9" customFormat="1" x14ac:dyDescent="0.25">
      <c r="A39" s="6"/>
    </row>
    <row r="40" spans="1:1" s="9" customFormat="1" x14ac:dyDescent="0.25">
      <c r="A40" s="6"/>
    </row>
    <row r="41" spans="1:1" s="9" customFormat="1" x14ac:dyDescent="0.25">
      <c r="A41" s="6"/>
    </row>
    <row r="42" spans="1:1" s="9" customFormat="1" x14ac:dyDescent="0.25">
      <c r="A42" s="6"/>
    </row>
    <row r="43" spans="1:1" s="9" customFormat="1" x14ac:dyDescent="0.25">
      <c r="A43" s="6"/>
    </row>
    <row r="44" spans="1:1" s="9" customFormat="1" x14ac:dyDescent="0.25">
      <c r="A44" s="6"/>
    </row>
    <row r="45" spans="1:1" s="9" customFormat="1" x14ac:dyDescent="0.25">
      <c r="A45" s="6"/>
    </row>
    <row r="46" spans="1:1" s="9" customFormat="1" x14ac:dyDescent="0.25">
      <c r="A46" s="6"/>
    </row>
    <row r="47" spans="1:1" s="9" customFormat="1" x14ac:dyDescent="0.25">
      <c r="A47" s="6"/>
    </row>
    <row r="48" spans="1:1" s="9" customFormat="1" x14ac:dyDescent="0.25">
      <c r="A48" s="6"/>
    </row>
    <row r="49" spans="1:1" s="9" customFormat="1" x14ac:dyDescent="0.25">
      <c r="A49" s="6"/>
    </row>
    <row r="50" spans="1:1" s="9" customFormat="1" x14ac:dyDescent="0.25">
      <c r="A50" s="6"/>
    </row>
    <row r="51" spans="1:1" s="9" customFormat="1" x14ac:dyDescent="0.25">
      <c r="A51" s="6"/>
    </row>
    <row r="52" spans="1:1" s="9" customFormat="1" x14ac:dyDescent="0.25">
      <c r="A52" s="6"/>
    </row>
    <row r="53" spans="1:1" s="9" customFormat="1" x14ac:dyDescent="0.25">
      <c r="A53" s="6"/>
    </row>
    <row r="54" spans="1:1" s="9" customFormat="1" x14ac:dyDescent="0.25">
      <c r="A54" s="6"/>
    </row>
    <row r="55" spans="1:1" s="9" customFormat="1" x14ac:dyDescent="0.25">
      <c r="A55" s="6"/>
    </row>
    <row r="56" spans="1:1" s="9" customFormat="1" x14ac:dyDescent="0.25">
      <c r="A56" s="6"/>
    </row>
    <row r="57" spans="1:1" s="9" customFormat="1" x14ac:dyDescent="0.25">
      <c r="A57" s="6"/>
    </row>
    <row r="58" spans="1:1" s="9" customFormat="1" x14ac:dyDescent="0.25">
      <c r="A58" s="6"/>
    </row>
    <row r="59" spans="1:1" s="9" customFormat="1" x14ac:dyDescent="0.25">
      <c r="A59" s="6"/>
    </row>
    <row r="60" spans="1:1" s="9" customFormat="1" x14ac:dyDescent="0.25">
      <c r="A60" s="6"/>
    </row>
    <row r="61" spans="1:1" s="9" customFormat="1" x14ac:dyDescent="0.25">
      <c r="A61" s="6"/>
    </row>
    <row r="62" spans="1:1" s="9" customFormat="1" x14ac:dyDescent="0.25">
      <c r="A62" s="6"/>
    </row>
    <row r="63" spans="1:1" s="9" customFormat="1" x14ac:dyDescent="0.25">
      <c r="A63" s="6"/>
    </row>
    <row r="64" spans="1:1" s="9" customFormat="1" x14ac:dyDescent="0.25">
      <c r="A64" s="6"/>
    </row>
    <row r="65" spans="1:1" s="9" customFormat="1" x14ac:dyDescent="0.25">
      <c r="A65" s="6"/>
    </row>
    <row r="66" spans="1:1" s="9" customFormat="1" x14ac:dyDescent="0.25">
      <c r="A66" s="6"/>
    </row>
    <row r="67" spans="1:1" s="9" customFormat="1" x14ac:dyDescent="0.25">
      <c r="A67" s="6"/>
    </row>
    <row r="68" spans="1:1" s="9" customFormat="1" x14ac:dyDescent="0.25">
      <c r="A68" s="6"/>
    </row>
    <row r="69" spans="1:1" s="9" customFormat="1" x14ac:dyDescent="0.25">
      <c r="A69" s="6"/>
    </row>
    <row r="70" spans="1:1" s="9" customFormat="1" x14ac:dyDescent="0.25">
      <c r="A70" s="6"/>
    </row>
    <row r="71" spans="1:1" s="9" customFormat="1" x14ac:dyDescent="0.25">
      <c r="A71" s="6"/>
    </row>
    <row r="72" spans="1:1" s="9" customFormat="1" x14ac:dyDescent="0.25">
      <c r="A72" s="6"/>
    </row>
    <row r="73" spans="1:1" s="9" customFormat="1" x14ac:dyDescent="0.25">
      <c r="A73" s="6"/>
    </row>
    <row r="74" spans="1:1" s="9" customFormat="1" x14ac:dyDescent="0.25">
      <c r="A74" s="6"/>
    </row>
    <row r="75" spans="1:1" s="9" customFormat="1" x14ac:dyDescent="0.25">
      <c r="A75" s="6"/>
    </row>
    <row r="76" spans="1:1" s="9" customFormat="1" x14ac:dyDescent="0.25">
      <c r="A76" s="6"/>
    </row>
    <row r="77" spans="1:1" s="9" customFormat="1" x14ac:dyDescent="0.25">
      <c r="A77" s="6"/>
    </row>
    <row r="78" spans="1:1" s="9" customFormat="1" x14ac:dyDescent="0.25">
      <c r="A78" s="6"/>
    </row>
    <row r="79" spans="1:1" s="9" customFormat="1" x14ac:dyDescent="0.25">
      <c r="A79" s="6"/>
    </row>
    <row r="80" spans="1:1" s="9" customFormat="1" x14ac:dyDescent="0.25">
      <c r="A80" s="6"/>
    </row>
    <row r="81" spans="1:1" s="9" customFormat="1" x14ac:dyDescent="0.25">
      <c r="A81" s="6"/>
    </row>
  </sheetData>
  <autoFilter ref="A1:I1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0"/>
  <sheetViews>
    <sheetView workbookViewId="0">
      <selection activeCell="B15" sqref="B15"/>
    </sheetView>
  </sheetViews>
  <sheetFormatPr defaultRowHeight="15" x14ac:dyDescent="0.25"/>
  <cols>
    <col min="1" max="1" width="15.5703125" bestFit="1" customWidth="1"/>
    <col min="2" max="2" width="15.42578125" bestFit="1" customWidth="1"/>
    <col min="3" max="3" width="17.85546875" bestFit="1" customWidth="1"/>
    <col min="4" max="4" width="41.7109375" bestFit="1" customWidth="1"/>
    <col min="5" max="5" width="18" bestFit="1" customWidth="1"/>
    <col min="6" max="6" width="20.28515625" bestFit="1" customWidth="1"/>
    <col min="7" max="7" width="17.5703125" bestFit="1" customWidth="1"/>
    <col min="8" max="8" width="180.42578125" customWidth="1"/>
    <col min="9" max="9" width="13.7109375" bestFit="1" customWidth="1"/>
    <col min="10" max="10" width="20" style="45" bestFit="1" customWidth="1"/>
    <col min="11" max="11" width="19.28515625" style="45" bestFit="1" customWidth="1"/>
  </cols>
  <sheetData>
    <row r="1" spans="1:11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37</v>
      </c>
      <c r="F1" s="2" t="s">
        <v>4</v>
      </c>
      <c r="G1" s="2" t="s">
        <v>5</v>
      </c>
      <c r="H1" s="2" t="s">
        <v>6</v>
      </c>
      <c r="I1" s="2" t="s">
        <v>7</v>
      </c>
      <c r="J1" s="44" t="s">
        <v>32</v>
      </c>
      <c r="K1" s="44" t="s">
        <v>31</v>
      </c>
    </row>
    <row r="2" spans="1:11" x14ac:dyDescent="0.25">
      <c r="A2" s="1">
        <v>42267.419317129628</v>
      </c>
      <c r="B2" t="s">
        <v>8</v>
      </c>
      <c r="C2">
        <v>-49.83</v>
      </c>
      <c r="D2" t="s">
        <v>43</v>
      </c>
      <c r="E2">
        <v>-9.1199999999999992</v>
      </c>
      <c r="F2">
        <v>0</v>
      </c>
      <c r="G2">
        <v>-58.95</v>
      </c>
      <c r="H2" t="s">
        <v>9</v>
      </c>
      <c r="I2">
        <v>3</v>
      </c>
      <c r="J2">
        <v>0</v>
      </c>
      <c r="K2">
        <v>0</v>
      </c>
    </row>
    <row r="3" spans="1:11" x14ac:dyDescent="0.25">
      <c r="A3" s="1">
        <v>42267.425856481481</v>
      </c>
      <c r="B3" t="s">
        <v>10</v>
      </c>
      <c r="C3">
        <v>56.53</v>
      </c>
      <c r="D3" t="s">
        <v>43</v>
      </c>
      <c r="E3">
        <v>10.02</v>
      </c>
      <c r="F3">
        <v>0</v>
      </c>
      <c r="G3">
        <v>66.55</v>
      </c>
      <c r="H3" t="s">
        <v>11</v>
      </c>
      <c r="I3">
        <v>3</v>
      </c>
      <c r="J3">
        <v>0</v>
      </c>
      <c r="K3">
        <v>0</v>
      </c>
    </row>
    <row r="4" spans="1:11" x14ac:dyDescent="0.25">
      <c r="A4" s="1">
        <v>42268.858194444445</v>
      </c>
      <c r="B4" t="s">
        <v>12</v>
      </c>
      <c r="C4">
        <v>24.09</v>
      </c>
      <c r="D4" t="s">
        <v>43</v>
      </c>
      <c r="E4">
        <v>4.3600000000000003</v>
      </c>
      <c r="F4">
        <v>0</v>
      </c>
      <c r="G4">
        <v>28.45</v>
      </c>
      <c r="H4" t="s">
        <v>13</v>
      </c>
      <c r="I4">
        <v>3</v>
      </c>
      <c r="J4">
        <v>0</v>
      </c>
      <c r="K4">
        <v>0</v>
      </c>
    </row>
    <row r="5" spans="1:11" x14ac:dyDescent="0.25">
      <c r="A5" s="1">
        <v>42271.805509259262</v>
      </c>
      <c r="B5" t="s">
        <v>14</v>
      </c>
      <c r="C5">
        <v>21.9</v>
      </c>
      <c r="D5" t="s">
        <v>43</v>
      </c>
      <c r="E5">
        <v>4.5999999999999996</v>
      </c>
      <c r="F5">
        <v>0</v>
      </c>
      <c r="G5">
        <v>26.5</v>
      </c>
      <c r="H5" t="s">
        <v>15</v>
      </c>
      <c r="I5">
        <v>3</v>
      </c>
      <c r="J5">
        <v>0</v>
      </c>
      <c r="K5">
        <v>0</v>
      </c>
    </row>
    <row r="6" spans="1:11" x14ac:dyDescent="0.25">
      <c r="A6" s="1">
        <v>42271.852835648147</v>
      </c>
      <c r="B6" t="s">
        <v>16</v>
      </c>
      <c r="C6">
        <v>42.61</v>
      </c>
      <c r="D6" t="s">
        <v>43</v>
      </c>
      <c r="E6">
        <v>3.59</v>
      </c>
      <c r="F6">
        <v>0</v>
      </c>
      <c r="G6">
        <v>46.2</v>
      </c>
      <c r="H6" t="s">
        <v>17</v>
      </c>
      <c r="I6">
        <v>3</v>
      </c>
      <c r="J6">
        <v>0</v>
      </c>
      <c r="K6">
        <v>0</v>
      </c>
    </row>
    <row r="7" spans="1:11" x14ac:dyDescent="0.25">
      <c r="A7" s="1">
        <v>42274.384444444448</v>
      </c>
      <c r="B7" t="s">
        <v>18</v>
      </c>
      <c r="C7">
        <v>15.08</v>
      </c>
      <c r="D7" t="s">
        <v>43</v>
      </c>
      <c r="E7">
        <v>1.77</v>
      </c>
      <c r="F7">
        <v>0</v>
      </c>
      <c r="G7">
        <v>16.850000000000001</v>
      </c>
      <c r="H7" t="s">
        <v>19</v>
      </c>
      <c r="I7">
        <v>3</v>
      </c>
      <c r="J7">
        <v>0</v>
      </c>
      <c r="K7">
        <v>0</v>
      </c>
    </row>
    <row r="8" spans="1:11" x14ac:dyDescent="0.25">
      <c r="A8" s="1">
        <v>42274.38853009259</v>
      </c>
      <c r="C8">
        <v>94.16</v>
      </c>
      <c r="D8" t="s">
        <v>44</v>
      </c>
      <c r="E8">
        <v>16.739999999999998</v>
      </c>
      <c r="F8">
        <v>0</v>
      </c>
      <c r="G8">
        <v>110.9</v>
      </c>
      <c r="H8" t="s">
        <v>20</v>
      </c>
      <c r="I8">
        <v>9</v>
      </c>
      <c r="J8">
        <v>0</v>
      </c>
      <c r="K8">
        <v>0</v>
      </c>
    </row>
    <row r="9" spans="1:11" x14ac:dyDescent="0.25">
      <c r="A9" s="1">
        <v>42274.823564814818</v>
      </c>
      <c r="B9" t="s">
        <v>21</v>
      </c>
      <c r="C9">
        <v>17.77</v>
      </c>
      <c r="D9" t="s">
        <v>43</v>
      </c>
      <c r="E9">
        <v>3.73</v>
      </c>
      <c r="F9">
        <v>0</v>
      </c>
      <c r="G9">
        <v>21.5</v>
      </c>
      <c r="H9" t="s">
        <v>22</v>
      </c>
      <c r="I9">
        <v>3</v>
      </c>
      <c r="J9">
        <v>0</v>
      </c>
      <c r="K9">
        <v>0</v>
      </c>
    </row>
    <row r="10" spans="1:11" x14ac:dyDescent="0.25">
      <c r="A10" s="1">
        <v>42275.797326388885</v>
      </c>
      <c r="C10">
        <v>99.06</v>
      </c>
      <c r="D10" t="s">
        <v>44</v>
      </c>
      <c r="E10">
        <v>20.79</v>
      </c>
      <c r="F10">
        <v>0</v>
      </c>
      <c r="G10">
        <v>119.85</v>
      </c>
      <c r="H10" t="s">
        <v>23</v>
      </c>
      <c r="I10">
        <v>9</v>
      </c>
      <c r="J10">
        <v>0</v>
      </c>
      <c r="K10">
        <v>0</v>
      </c>
    </row>
  </sheetData>
  <autoFilter ref="A1:K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Overzicht Omzet webshop 2015</vt:lpstr>
      <vt:lpstr>webshopdata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Woonkamer</dc:creator>
  <cp:lastModifiedBy>Abstract Build</cp:lastModifiedBy>
  <dcterms:created xsi:type="dcterms:W3CDTF">2015-12-23T13:55:02Z</dcterms:created>
  <dcterms:modified xsi:type="dcterms:W3CDTF">2015-12-28T08:45:11Z</dcterms:modified>
</cp:coreProperties>
</file>